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Education and Training\Award of the CCT\"/>
    </mc:Choice>
  </mc:AlternateContent>
  <workbookProtection workbookAlgorithmName="SHA-512" workbookHashValue="KS3YY3KqgB2KwrCqkJaWuTrL54GiZQajdv4rhrMWowIWCLoYE5sPrs0SKSyIGx/olzkUnZlwNxglybLuEZ05ng==" workbookSaltValue="WzVI3Bs171c0kii9DQy2mA==" workbookSpinCount="100000" lockStructure="1"/>
  <bookViews>
    <workbookView xWindow="480" yWindow="90" windowWidth="18240" windowHeight="12015"/>
  </bookViews>
  <sheets>
    <sheet name="Completion date calculator" sheetId="1" r:id="rId1"/>
    <sheet name="Rules" sheetId="2" state="hidden" r:id="rId2"/>
  </sheets>
  <definedNames>
    <definedName name="_xlnm.Print_Area" localSheetId="0">'Completion date calculator'!$A$1:$M$52</definedName>
  </definedNames>
  <calcPr calcId="152511"/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24" i="1"/>
  <c r="J25" i="1"/>
  <c r="J26" i="1"/>
  <c r="J27" i="1"/>
  <c r="J28" i="1"/>
  <c r="J29" i="1"/>
  <c r="J30" i="1"/>
  <c r="A42" i="1" l="1"/>
  <c r="N38" i="1" l="1"/>
  <c r="M38" i="1"/>
  <c r="L38" i="1"/>
  <c r="L53" i="1"/>
  <c r="M53" i="1" s="1"/>
  <c r="L54" i="1"/>
  <c r="N53" i="1" l="1"/>
  <c r="O53" i="1" s="1"/>
  <c r="M54" i="1"/>
  <c r="N54" i="1" s="1"/>
  <c r="O54" i="1" s="1"/>
  <c r="P54" i="1" l="1"/>
  <c r="Q54" i="1"/>
  <c r="R54" i="1"/>
  <c r="Q53" i="1"/>
  <c r="P53" i="1"/>
  <c r="R53" i="1" s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N17" i="1"/>
  <c r="M17" i="1"/>
  <c r="L17" i="1"/>
  <c r="S53" i="1" l="1"/>
  <c r="U53" i="1" s="1"/>
  <c r="S54" i="1"/>
  <c r="U54" i="1" s="1"/>
  <c r="I29" i="1"/>
  <c r="I27" i="1"/>
  <c r="I25" i="1"/>
  <c r="I23" i="1"/>
  <c r="I21" i="1"/>
  <c r="I19" i="1"/>
  <c r="I30" i="1"/>
  <c r="I26" i="1"/>
  <c r="I22" i="1"/>
  <c r="I20" i="1"/>
  <c r="I18" i="1"/>
  <c r="I28" i="1"/>
  <c r="I24" i="1"/>
  <c r="I17" i="1"/>
  <c r="J17" i="1" s="1"/>
  <c r="T53" i="1" l="1"/>
  <c r="T54" i="1"/>
  <c r="J32" i="1"/>
  <c r="G35" i="1" s="1"/>
  <c r="G36" i="1" l="1"/>
  <c r="D47" i="1" l="1"/>
  <c r="D49" i="1"/>
  <c r="D51" i="1"/>
  <c r="D48" i="1"/>
  <c r="D50" i="1"/>
  <c r="D52" i="1"/>
  <c r="L50" i="1" l="1"/>
  <c r="M50" i="1" s="1"/>
  <c r="L51" i="1"/>
  <c r="M51" i="1" s="1"/>
  <c r="L47" i="1"/>
  <c r="M47" i="1" s="1"/>
  <c r="L52" i="1"/>
  <c r="M52" i="1" s="1"/>
  <c r="L48" i="1"/>
  <c r="M48" i="1" s="1"/>
  <c r="L49" i="1"/>
  <c r="M49" i="1" s="1"/>
  <c r="N49" i="1" l="1"/>
  <c r="O49" i="1" s="1"/>
  <c r="P49" i="1" s="1"/>
  <c r="R49" i="1" s="1"/>
  <c r="N48" i="1"/>
  <c r="O48" i="1" s="1"/>
  <c r="Q48" i="1" s="1"/>
  <c r="N52" i="1"/>
  <c r="O52" i="1" s="1"/>
  <c r="Q52" i="1" s="1"/>
  <c r="N51" i="1"/>
  <c r="O51" i="1" s="1"/>
  <c r="N50" i="1"/>
  <c r="O50" i="1" s="1"/>
  <c r="N47" i="1"/>
  <c r="O47" i="1" s="1"/>
  <c r="Q49" i="1" l="1"/>
  <c r="P48" i="1"/>
  <c r="R48" i="1" s="1"/>
  <c r="S48" i="1" s="1"/>
  <c r="U48" i="1" s="1"/>
  <c r="P52" i="1"/>
  <c r="R52" i="1" s="1"/>
  <c r="S52" i="1" s="1"/>
  <c r="U52" i="1" s="1"/>
  <c r="S49" i="1"/>
  <c r="U49" i="1" s="1"/>
  <c r="P50" i="1"/>
  <c r="R50" i="1" s="1"/>
  <c r="Q50" i="1"/>
  <c r="Q47" i="1"/>
  <c r="P47" i="1"/>
  <c r="R47" i="1" s="1"/>
  <c r="P51" i="1"/>
  <c r="R51" i="1" s="1"/>
  <c r="Q51" i="1"/>
  <c r="T52" i="1" l="1"/>
  <c r="G52" i="1" s="1"/>
  <c r="T48" i="1"/>
  <c r="G48" i="1" s="1"/>
  <c r="T49" i="1"/>
  <c r="G49" i="1" s="1"/>
  <c r="G40" i="1" s="1"/>
  <c r="H40" i="1" s="1"/>
  <c r="S47" i="1"/>
  <c r="U47" i="1" s="1"/>
  <c r="S51" i="1"/>
  <c r="U51" i="1" s="1"/>
  <c r="S50" i="1"/>
  <c r="U50" i="1" s="1"/>
  <c r="T51" i="1" l="1"/>
  <c r="G51" i="1" s="1"/>
  <c r="T50" i="1"/>
  <c r="G50" i="1" s="1"/>
  <c r="T47" i="1"/>
  <c r="G47" i="1" s="1"/>
</calcChain>
</file>

<file path=xl/sharedStrings.xml><?xml version="1.0" encoding="utf-8"?>
<sst xmlns="http://schemas.openxmlformats.org/spreadsheetml/2006/main" count="58" uniqueCount="50">
  <si>
    <t>Start date</t>
  </si>
  <si>
    <t>End date</t>
  </si>
  <si>
    <t>WTE</t>
  </si>
  <si>
    <t>Months of credit</t>
  </si>
  <si>
    <t>Name:</t>
  </si>
  <si>
    <t>GMC Number:</t>
  </si>
  <si>
    <t>Research</t>
  </si>
  <si>
    <t>Day</t>
  </si>
  <si>
    <t>Month</t>
  </si>
  <si>
    <t>Year</t>
  </si>
  <si>
    <t>Post type rules</t>
  </si>
  <si>
    <t>Parental Leave</t>
  </si>
  <si>
    <t>Sick Leave</t>
  </si>
  <si>
    <t>Out of Programme - Training</t>
  </si>
  <si>
    <t>Out of Programme - Experience</t>
  </si>
  <si>
    <t>Out of Programme - Career Break</t>
  </si>
  <si>
    <t>Post types</t>
  </si>
  <si>
    <t>Credit rule</t>
  </si>
  <si>
    <t>TOTAL</t>
  </si>
  <si>
    <t>Length of programme</t>
  </si>
  <si>
    <t>Months of credit attained</t>
  </si>
  <si>
    <t>Months to complete</t>
  </si>
  <si>
    <t>Time to complete</t>
  </si>
  <si>
    <t>days</t>
  </si>
  <si>
    <t>Months</t>
  </si>
  <si>
    <t>Years</t>
  </si>
  <si>
    <t>Date of form completion</t>
  </si>
  <si>
    <t>Completion date</t>
  </si>
  <si>
    <t>WTE (%)</t>
  </si>
  <si>
    <t>Start date of next post</t>
  </si>
  <si>
    <t>Additional Training</t>
  </si>
  <si>
    <t>What is the percentage of your next placement?</t>
  </si>
  <si>
    <t>Enter number of months approved</t>
  </si>
  <si>
    <t>Days</t>
  </si>
  <si>
    <t>Days + days in date</t>
  </si>
  <si>
    <t>Over 30 days</t>
  </si>
  <si>
    <t>Days in date</t>
  </si>
  <si>
    <t>Months + months in date</t>
  </si>
  <si>
    <t>Over 12?</t>
  </si>
  <si>
    <t>Months in date</t>
  </si>
  <si>
    <t>Years + date</t>
  </si>
  <si>
    <t>Predicted completion date</t>
  </si>
  <si>
    <t>%</t>
  </si>
  <si>
    <t>Period type</t>
  </si>
  <si>
    <t>Months in period</t>
  </si>
  <si>
    <t>Clinical Training - GMC approved programme</t>
  </si>
  <si>
    <t>Clinical Experience / Training outside GMC approved programme</t>
  </si>
  <si>
    <t xml:space="preserve">The above date is calculated on the basis of the information entered above.  This is an indicative date which must be reviewed and agreed by your LETB/Deanery, usually at an ARCP.  </t>
  </si>
  <si>
    <t xml:space="preserve">Thanks to the JRCPTB for developing this calculator. </t>
  </si>
  <si>
    <t>RCOphth Completion/CCT Date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</si>
</sst>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1" xfId="0" applyBorder="1"/>
    <xf numFmtId="0" fontId="3" fillId="0" borderId="0" xfId="0" applyFont="1"/>
    <xf numFmtId="0" fontId="0" fillId="2" borderId="1" xfId="0" applyFill="1" applyBorder="1"/>
    <xf numFmtId="14" fontId="0" fillId="0" borderId="0" xfId="0" applyNumberFormat="1"/>
    <xf numFmtId="0" fontId="0" fillId="0" borderId="2" xfId="0" applyFill="1" applyBorder="1"/>
    <xf numFmtId="0" fontId="4" fillId="0" borderId="0" xfId="0" applyFont="1"/>
    <xf numFmtId="0" fontId="4" fillId="0" borderId="13" xfId="0" applyFont="1" applyBorder="1" applyAlignment="1"/>
    <xf numFmtId="0" fontId="4" fillId="0" borderId="2" xfId="0" applyFont="1" applyBorder="1" applyAlignment="1"/>
    <xf numFmtId="0" fontId="4" fillId="0" borderId="14" xfId="0" applyFont="1" applyBorder="1" applyAlignment="1"/>
    <xf numFmtId="0" fontId="4" fillId="0" borderId="0" xfId="0" applyFont="1" applyFill="1" applyBorder="1" applyAlignment="1">
      <alignment horizontal="center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4" fillId="0" borderId="0" xfId="0" applyFont="1" applyBorder="1"/>
    <xf numFmtId="1" fontId="4" fillId="2" borderId="16" xfId="0" applyNumberFormat="1" applyFont="1" applyFill="1" applyBorder="1" applyProtection="1">
      <protection locked="0"/>
    </xf>
    <xf numFmtId="1" fontId="4" fillId="2" borderId="14" xfId="0" applyNumberFormat="1" applyFont="1" applyFill="1" applyBorder="1" applyProtection="1">
      <protection locked="0"/>
    </xf>
    <xf numFmtId="1" fontId="4" fillId="2" borderId="17" xfId="0" applyNumberFormat="1" applyFont="1" applyFill="1" applyBorder="1" applyProtection="1">
      <protection locked="0"/>
    </xf>
    <xf numFmtId="0" fontId="4" fillId="0" borderId="14" xfId="0" applyFont="1" applyFill="1" applyBorder="1" applyProtection="1">
      <protection locked="0"/>
    </xf>
    <xf numFmtId="1" fontId="4" fillId="0" borderId="0" xfId="0" applyNumberFormat="1" applyFont="1"/>
    <xf numFmtId="1" fontId="4" fillId="0" borderId="7" xfId="0" applyNumberFormat="1" applyFont="1" applyFill="1" applyBorder="1" applyProtection="1">
      <protection locked="0"/>
    </xf>
    <xf numFmtId="1" fontId="4" fillId="0" borderId="1" xfId="0" applyNumberFormat="1" applyFont="1" applyFill="1" applyBorder="1" applyProtection="1">
      <protection locked="0"/>
    </xf>
    <xf numFmtId="1" fontId="4" fillId="0" borderId="8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1" fontId="4" fillId="0" borderId="9" xfId="0" applyNumberFormat="1" applyFont="1" applyFill="1" applyBorder="1" applyProtection="1">
      <protection locked="0"/>
    </xf>
    <xf numFmtId="1" fontId="4" fillId="0" borderId="10" xfId="0" applyNumberFormat="1" applyFont="1" applyFill="1" applyBorder="1" applyProtection="1">
      <protection locked="0"/>
    </xf>
    <xf numFmtId="1" fontId="4" fillId="0" borderId="11" xfId="0" applyNumberFormat="1" applyFont="1" applyFill="1" applyBorder="1" applyProtection="1">
      <protection locked="0"/>
    </xf>
    <xf numFmtId="0" fontId="4" fillId="0" borderId="10" xfId="0" applyFont="1" applyFill="1" applyBorder="1" applyProtection="1">
      <protection locked="0"/>
    </xf>
    <xf numFmtId="0" fontId="4" fillId="0" borderId="22" xfId="0" applyFont="1" applyBorder="1"/>
    <xf numFmtId="164" fontId="4" fillId="0" borderId="0" xfId="0" applyNumberFormat="1" applyFont="1"/>
    <xf numFmtId="0" fontId="4" fillId="2" borderId="1" xfId="0" applyFont="1" applyFill="1" applyBorder="1" applyProtection="1">
      <protection locked="0"/>
    </xf>
    <xf numFmtId="0" fontId="5" fillId="0" borderId="0" xfId="0" applyFont="1"/>
    <xf numFmtId="0" fontId="5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Fill="1" applyBorder="1"/>
    <xf numFmtId="14" fontId="5" fillId="0" borderId="1" xfId="0" applyNumberFormat="1" applyFont="1" applyFill="1" applyBorder="1" applyAlignment="1" applyProtection="1">
      <alignment horizontal="right"/>
      <protection hidden="1"/>
    </xf>
    <xf numFmtId="0" fontId="4" fillId="0" borderId="0" xfId="0" applyFont="1" applyProtection="1">
      <protection hidden="1"/>
    </xf>
    <xf numFmtId="14" fontId="4" fillId="0" borderId="1" xfId="0" applyNumberFormat="1" applyFont="1" applyBorder="1" applyAlignment="1" applyProtection="1">
      <alignment horizontal="left"/>
      <protection hidden="1"/>
    </xf>
    <xf numFmtId="0" fontId="4" fillId="0" borderId="18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0" borderId="19" xfId="0" applyFont="1" applyFill="1" applyBorder="1" applyAlignment="1" applyProtection="1">
      <alignment wrapText="1"/>
      <protection locked="0"/>
    </xf>
    <xf numFmtId="164" fontId="4" fillId="0" borderId="1" xfId="0" applyNumberFormat="1" applyFont="1" applyFill="1" applyBorder="1" applyProtection="1">
      <protection hidden="1"/>
    </xf>
    <xf numFmtId="164" fontId="5" fillId="0" borderId="7" xfId="0" applyNumberFormat="1" applyFont="1" applyFill="1" applyBorder="1" applyProtection="1">
      <protection hidden="1"/>
    </xf>
    <xf numFmtId="164" fontId="5" fillId="0" borderId="1" xfId="0" applyNumberFormat="1" applyFont="1" applyFill="1" applyBorder="1" applyProtection="1">
      <protection hidden="1"/>
    </xf>
    <xf numFmtId="14" fontId="5" fillId="2" borderId="1" xfId="0" applyNumberFormat="1" applyFont="1" applyFill="1" applyBorder="1" applyProtection="1">
      <protection locked="0"/>
    </xf>
    <xf numFmtId="0" fontId="5" fillId="2" borderId="1" xfId="0" applyNumberFormat="1" applyFont="1" applyFill="1" applyBorder="1" applyProtection="1">
      <protection locked="0"/>
    </xf>
    <xf numFmtId="2" fontId="4" fillId="0" borderId="21" xfId="0" applyNumberFormat="1" applyFont="1" applyFill="1" applyBorder="1" applyProtection="1">
      <protection hidden="1"/>
    </xf>
    <xf numFmtId="2" fontId="4" fillId="0" borderId="7" xfId="0" applyNumberFormat="1" applyFont="1" applyBorder="1" applyProtection="1">
      <protection locked="0" hidden="1"/>
    </xf>
    <xf numFmtId="2" fontId="4" fillId="0" borderId="12" xfId="0" applyNumberFormat="1" applyFont="1" applyFill="1" applyBorder="1" applyProtection="1">
      <protection hidden="1"/>
    </xf>
    <xf numFmtId="2" fontId="4" fillId="0" borderId="20" xfId="0" applyNumberFormat="1" applyFont="1" applyFill="1" applyBorder="1" applyProtection="1">
      <protection hidden="1"/>
    </xf>
    <xf numFmtId="0" fontId="1" fillId="0" borderId="0" xfId="0" applyFont="1"/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5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5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5" fillId="0" borderId="12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4" fillId="0" borderId="15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4" fillId="0" borderId="12" xfId="0" applyNumberFormat="1" applyFont="1" applyBorder="1" applyAlignment="1" applyProtection="1">
      <alignment horizontal="left"/>
      <protection hidden="1"/>
    </xf>
    <xf numFmtId="164" fontId="4" fillId="0" borderId="15" xfId="0" applyNumberFormat="1" applyFont="1" applyBorder="1" applyAlignment="1" applyProtection="1">
      <alignment horizontal="left"/>
      <protection hidden="1"/>
    </xf>
    <xf numFmtId="164" fontId="4" fillId="0" borderId="3" xfId="0" applyNumberFormat="1" applyFont="1" applyBorder="1" applyAlignment="1" applyProtection="1">
      <alignment horizontal="left"/>
      <protection hidden="1"/>
    </xf>
    <xf numFmtId="0" fontId="2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/>
    </xf>
    <xf numFmtId="0" fontId="5" fillId="0" borderId="24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5" fillId="0" borderId="26" xfId="0" applyFont="1" applyBorder="1" applyAlignment="1">
      <alignment horizontal="left" vertical="top"/>
    </xf>
    <xf numFmtId="0" fontId="5" fillId="0" borderId="23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top"/>
    </xf>
    <xf numFmtId="14" fontId="4" fillId="2" borderId="12" xfId="0" applyNumberFormat="1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228600</xdr:colOff>
      <xdr:row>3</xdr:row>
      <xdr:rowOff>33504</xdr:rowOff>
    </xdr:from>
    <xdr:to>
      <xdr:col>9</xdr:col>
      <xdr:colOff>1885950</xdr:colOff>
      <xdr:row>8</xdr:row>
      <xdr:rowOff>327314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7025" y="605004"/>
          <a:ext cx="1657350" cy="1274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6:U54"/>
  <sheetViews>
    <sheetView showGridLines="0" tabSelected="1" zoomScaleNormal="100" zoomScaleSheetLayoutView="100" workbookViewId="0">
      <selection activeCell="A8" sqref="A8:J8"/>
    </sheetView>
  </sheetViews>
  <sheetFormatPr defaultRowHeight="15" x14ac:dyDescent="0.25"/>
  <cols>
    <col min="1" max="1" width="4.875" style="6" customWidth="1"/>
    <col min="2" max="2" width="6.625" style="6" customWidth="1"/>
    <col min="3" max="3" width="6.625" style="6" bestFit="1" customWidth="1"/>
    <col min="4" max="4" width="5" style="6" customWidth="1"/>
    <col min="5" max="5" width="6.25" style="6" customWidth="1"/>
    <col min="6" max="6" width="6.625" style="6" bestFit="1" customWidth="1"/>
    <col min="7" max="7" width="29.25" style="6" customWidth="1"/>
    <col min="8" max="8" width="9" style="6"/>
    <col min="9" max="9" width="12.625" style="6" bestFit="1" customWidth="1"/>
    <col min="10" max="10" width="28.625" style="6" customWidth="1"/>
    <col min="11" max="17" width="9" style="6" hidden="1" customWidth="1"/>
    <col min="18" max="18" width="19.375" style="6" hidden="1" customWidth="1"/>
    <col min="19" max="22" width="0" style="6" hidden="1" customWidth="1"/>
    <col min="23" max="16384" width="9" style="6"/>
  </cols>
  <sheetData>
    <row r="6" spans="1:14" ht="18" customHeight="1" x14ac:dyDescent="0.25"/>
    <row r="7" spans="1:14" x14ac:dyDescent="0.25">
      <c r="A7" s="61" t="s">
        <v>49</v>
      </c>
      <c r="B7" s="61"/>
      <c r="C7" s="61"/>
      <c r="D7" s="61"/>
      <c r="E7" s="61"/>
      <c r="F7" s="61"/>
      <c r="G7" s="61"/>
      <c r="H7" s="61"/>
      <c r="I7" s="61"/>
      <c r="J7" s="61"/>
    </row>
    <row r="8" spans="1:14" ht="14.25" customHeight="1" x14ac:dyDescent="0.25">
      <c r="A8" s="62"/>
      <c r="B8" s="63"/>
      <c r="C8" s="63"/>
      <c r="D8" s="63"/>
      <c r="E8" s="63"/>
      <c r="F8" s="63"/>
      <c r="G8" s="63"/>
      <c r="H8" s="63"/>
      <c r="I8" s="63"/>
      <c r="J8" s="63"/>
    </row>
    <row r="9" spans="1:14" ht="30.75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</row>
    <row r="11" spans="1:14" x14ac:dyDescent="0.25">
      <c r="A11" s="66" t="s">
        <v>4</v>
      </c>
      <c r="B11" s="66"/>
      <c r="C11" s="66"/>
      <c r="D11" s="66"/>
      <c r="E11" s="67"/>
      <c r="F11" s="7"/>
      <c r="G11" s="51"/>
      <c r="H11" s="52"/>
      <c r="I11" s="53"/>
    </row>
    <row r="12" spans="1:14" x14ac:dyDescent="0.25">
      <c r="A12" s="66" t="s">
        <v>5</v>
      </c>
      <c r="B12" s="66"/>
      <c r="C12" s="66"/>
      <c r="D12" s="66"/>
      <c r="E12" s="67"/>
      <c r="F12" s="8"/>
      <c r="G12" s="51"/>
      <c r="H12" s="52"/>
      <c r="I12" s="53"/>
    </row>
    <row r="13" spans="1:14" x14ac:dyDescent="0.25">
      <c r="A13" s="66" t="s">
        <v>26</v>
      </c>
      <c r="B13" s="66"/>
      <c r="C13" s="66"/>
      <c r="D13" s="66"/>
      <c r="E13" s="67"/>
      <c r="F13" s="9"/>
      <c r="G13" s="92"/>
      <c r="H13" s="52"/>
      <c r="I13" s="53"/>
    </row>
    <row r="14" spans="1:14" ht="15.75" thickBot="1" x14ac:dyDescent="0.3"/>
    <row r="15" spans="1:14" x14ac:dyDescent="0.25">
      <c r="A15" s="70" t="s">
        <v>0</v>
      </c>
      <c r="B15" s="71"/>
      <c r="C15" s="72"/>
      <c r="D15" s="70" t="s">
        <v>1</v>
      </c>
      <c r="E15" s="71"/>
      <c r="F15" s="72"/>
      <c r="G15" s="86" t="s">
        <v>43</v>
      </c>
      <c r="H15" s="88" t="s">
        <v>28</v>
      </c>
      <c r="I15" s="73" t="s">
        <v>44</v>
      </c>
      <c r="J15" s="90" t="s">
        <v>3</v>
      </c>
      <c r="K15" s="10"/>
    </row>
    <row r="16" spans="1:14" ht="15.75" thickBot="1" x14ac:dyDescent="0.3">
      <c r="A16" s="11" t="s">
        <v>7</v>
      </c>
      <c r="B16" s="12" t="s">
        <v>8</v>
      </c>
      <c r="C16" s="13" t="s">
        <v>9</v>
      </c>
      <c r="D16" s="11" t="s">
        <v>7</v>
      </c>
      <c r="E16" s="12" t="s">
        <v>8</v>
      </c>
      <c r="F16" s="13" t="s">
        <v>9</v>
      </c>
      <c r="G16" s="87"/>
      <c r="H16" s="89"/>
      <c r="I16" s="74"/>
      <c r="J16" s="91"/>
      <c r="K16" s="14"/>
      <c r="L16" s="6" t="s">
        <v>23</v>
      </c>
      <c r="M16" s="6" t="s">
        <v>24</v>
      </c>
      <c r="N16" s="6" t="s">
        <v>25</v>
      </c>
    </row>
    <row r="17" spans="1:14" ht="30" x14ac:dyDescent="0.25">
      <c r="A17" s="15">
        <v>1</v>
      </c>
      <c r="B17" s="16">
        <v>1</v>
      </c>
      <c r="C17" s="17">
        <v>2014</v>
      </c>
      <c r="D17" s="15">
        <v>1</v>
      </c>
      <c r="E17" s="16">
        <v>1</v>
      </c>
      <c r="F17" s="17">
        <v>2015</v>
      </c>
      <c r="G17" s="38" t="s">
        <v>45</v>
      </c>
      <c r="H17" s="18">
        <v>60</v>
      </c>
      <c r="I17" s="46">
        <f t="shared" ref="I17:I30" si="0">(N17*12)+M17+(L17/(365/12))</f>
        <v>12</v>
      </c>
      <c r="J17" s="47">
        <f>IF(G17=Rules!$A$3,(I17*(H17/100)),IF(G17=Rules!$A$5,Rules!$B$5,IF(G17=Rules!$A$8,Rules!$B$8,0)))</f>
        <v>7.1999999999999993</v>
      </c>
      <c r="K17" s="14"/>
      <c r="L17" s="19">
        <f t="shared" ref="L17:L30" si="1">D17-A17</f>
        <v>0</v>
      </c>
      <c r="M17" s="19">
        <f t="shared" ref="M17:M30" si="2">E17-B17</f>
        <v>0</v>
      </c>
      <c r="N17" s="19">
        <f t="shared" ref="N17:N30" si="3">F17-C17</f>
        <v>1</v>
      </c>
    </row>
    <row r="18" spans="1:14" x14ac:dyDescent="0.25">
      <c r="A18" s="20"/>
      <c r="B18" s="21"/>
      <c r="C18" s="22"/>
      <c r="D18" s="20"/>
      <c r="E18" s="21"/>
      <c r="F18" s="22"/>
      <c r="G18" s="39"/>
      <c r="H18" s="23"/>
      <c r="I18" s="48">
        <f t="shared" si="0"/>
        <v>0</v>
      </c>
      <c r="J18" s="47">
        <f>IF(G18=Rules!$A$3,(I18*(H18/100)),IF(G18=Rules!$A$5,Rules!$B$5,IF(G18=Rules!$A$8,Rules!$B$8,0)))</f>
        <v>0</v>
      </c>
      <c r="K18" s="14"/>
      <c r="L18" s="19">
        <f t="shared" si="1"/>
        <v>0</v>
      </c>
      <c r="M18" s="19">
        <f t="shared" si="2"/>
        <v>0</v>
      </c>
      <c r="N18" s="19">
        <f t="shared" si="3"/>
        <v>0</v>
      </c>
    </row>
    <row r="19" spans="1:14" x14ac:dyDescent="0.25">
      <c r="A19" s="20"/>
      <c r="B19" s="21"/>
      <c r="C19" s="22"/>
      <c r="D19" s="20"/>
      <c r="E19" s="21"/>
      <c r="F19" s="22"/>
      <c r="G19" s="39"/>
      <c r="H19" s="23"/>
      <c r="I19" s="48">
        <f t="shared" si="0"/>
        <v>0</v>
      </c>
      <c r="J19" s="47">
        <f>IF(G19=Rules!$A$3,(I19*(H19/100)),IF(G19=Rules!$A$5,Rules!$B$5,IF(G19=Rules!$A$8,Rules!$B$8,0)))</f>
        <v>0</v>
      </c>
      <c r="K19" s="14"/>
      <c r="L19" s="19">
        <f t="shared" si="1"/>
        <v>0</v>
      </c>
      <c r="M19" s="19">
        <f t="shared" si="2"/>
        <v>0</v>
      </c>
      <c r="N19" s="19">
        <f t="shared" si="3"/>
        <v>0</v>
      </c>
    </row>
    <row r="20" spans="1:14" x14ac:dyDescent="0.25">
      <c r="A20" s="20"/>
      <c r="B20" s="21"/>
      <c r="C20" s="22"/>
      <c r="D20" s="20"/>
      <c r="E20" s="21"/>
      <c r="F20" s="22"/>
      <c r="G20" s="39"/>
      <c r="H20" s="23"/>
      <c r="I20" s="48">
        <f t="shared" si="0"/>
        <v>0</v>
      </c>
      <c r="J20" s="47">
        <f>IF(G20=Rules!$A$3,(I20*(H20/100)),IF(G20=Rules!$A$5,Rules!$B$5,IF(G20=Rules!$A$8,Rules!$B$8,0)))</f>
        <v>0</v>
      </c>
      <c r="K20" s="14"/>
      <c r="L20" s="19">
        <f t="shared" si="1"/>
        <v>0</v>
      </c>
      <c r="M20" s="19">
        <f t="shared" si="2"/>
        <v>0</v>
      </c>
      <c r="N20" s="19">
        <f t="shared" si="3"/>
        <v>0</v>
      </c>
    </row>
    <row r="21" spans="1:14" x14ac:dyDescent="0.25">
      <c r="A21" s="20"/>
      <c r="B21" s="21"/>
      <c r="C21" s="22"/>
      <c r="D21" s="20"/>
      <c r="E21" s="21"/>
      <c r="F21" s="22"/>
      <c r="G21" s="39"/>
      <c r="H21" s="23"/>
      <c r="I21" s="48">
        <f t="shared" si="0"/>
        <v>0</v>
      </c>
      <c r="J21" s="47">
        <f>IF(G21=Rules!$A$3,(I21*(H21/100)),IF(G21=Rules!$A$5,Rules!$B$5,IF(G21=Rules!$A$8,Rules!$B$8,0)))</f>
        <v>0</v>
      </c>
      <c r="K21" s="14"/>
      <c r="L21" s="19">
        <f t="shared" si="1"/>
        <v>0</v>
      </c>
      <c r="M21" s="19">
        <f t="shared" si="2"/>
        <v>0</v>
      </c>
      <c r="N21" s="19">
        <f t="shared" si="3"/>
        <v>0</v>
      </c>
    </row>
    <row r="22" spans="1:14" x14ac:dyDescent="0.25">
      <c r="A22" s="20"/>
      <c r="B22" s="21"/>
      <c r="C22" s="22"/>
      <c r="D22" s="20"/>
      <c r="E22" s="21"/>
      <c r="F22" s="22"/>
      <c r="G22" s="39"/>
      <c r="H22" s="23"/>
      <c r="I22" s="48">
        <f t="shared" si="0"/>
        <v>0</v>
      </c>
      <c r="J22" s="47">
        <f>IF(G22=Rules!$A$3,(I22*(H22/100)),IF(G22=Rules!$A$5,Rules!$B$5,IF(G22=Rules!$A$8,Rules!$B$8,0)))</f>
        <v>0</v>
      </c>
      <c r="K22" s="14"/>
      <c r="L22" s="19">
        <f t="shared" si="1"/>
        <v>0</v>
      </c>
      <c r="M22" s="19">
        <f t="shared" si="2"/>
        <v>0</v>
      </c>
      <c r="N22" s="19">
        <f t="shared" si="3"/>
        <v>0</v>
      </c>
    </row>
    <row r="23" spans="1:14" x14ac:dyDescent="0.25">
      <c r="A23" s="20"/>
      <c r="B23" s="21"/>
      <c r="C23" s="22"/>
      <c r="D23" s="20"/>
      <c r="E23" s="21"/>
      <c r="F23" s="22"/>
      <c r="G23" s="39"/>
      <c r="H23" s="23"/>
      <c r="I23" s="48">
        <f t="shared" si="0"/>
        <v>0</v>
      </c>
      <c r="J23" s="47">
        <f>IF(G23=Rules!$A$3,(I23*(H23/100)),IF(G23=Rules!$A$5,Rules!$B$5,IF(G23=Rules!$A$8,Rules!$B$8,0)))</f>
        <v>0</v>
      </c>
      <c r="K23" s="14"/>
      <c r="L23" s="19">
        <f t="shared" si="1"/>
        <v>0</v>
      </c>
      <c r="M23" s="19">
        <f t="shared" si="2"/>
        <v>0</v>
      </c>
      <c r="N23" s="19">
        <f t="shared" si="3"/>
        <v>0</v>
      </c>
    </row>
    <row r="24" spans="1:14" x14ac:dyDescent="0.25">
      <c r="A24" s="20"/>
      <c r="B24" s="21"/>
      <c r="C24" s="22"/>
      <c r="D24" s="20"/>
      <c r="E24" s="21"/>
      <c r="F24" s="22"/>
      <c r="G24" s="39"/>
      <c r="H24" s="23"/>
      <c r="I24" s="48">
        <f t="shared" si="0"/>
        <v>0</v>
      </c>
      <c r="J24" s="47">
        <f>IF(G24=Rules!$A$3,(I24*(H24/100)),IF(G24=Rules!$A$5,Rules!$B$5,IF(G24=Rules!$A$8,Rules!$B$8,0)))</f>
        <v>0</v>
      </c>
      <c r="K24" s="14"/>
      <c r="L24" s="19">
        <f t="shared" si="1"/>
        <v>0</v>
      </c>
      <c r="M24" s="19">
        <f t="shared" si="2"/>
        <v>0</v>
      </c>
      <c r="N24" s="19">
        <f t="shared" si="3"/>
        <v>0</v>
      </c>
    </row>
    <row r="25" spans="1:14" x14ac:dyDescent="0.25">
      <c r="A25" s="20"/>
      <c r="B25" s="21"/>
      <c r="C25" s="22"/>
      <c r="D25" s="20"/>
      <c r="E25" s="21"/>
      <c r="F25" s="22"/>
      <c r="G25" s="39"/>
      <c r="H25" s="23"/>
      <c r="I25" s="48">
        <f t="shared" si="0"/>
        <v>0</v>
      </c>
      <c r="J25" s="47">
        <f>IF(G25=Rules!$A$3,(I25*(H25/100)),IF(G25=Rules!$A$5,Rules!$B$5,IF(G25=Rules!$A$8,Rules!$B$8,0)))</f>
        <v>0</v>
      </c>
      <c r="K25" s="14"/>
      <c r="L25" s="19">
        <f t="shared" si="1"/>
        <v>0</v>
      </c>
      <c r="M25" s="19">
        <f t="shared" si="2"/>
        <v>0</v>
      </c>
      <c r="N25" s="19">
        <f t="shared" si="3"/>
        <v>0</v>
      </c>
    </row>
    <row r="26" spans="1:14" x14ac:dyDescent="0.25">
      <c r="A26" s="20"/>
      <c r="B26" s="21"/>
      <c r="C26" s="22"/>
      <c r="D26" s="20"/>
      <c r="E26" s="21"/>
      <c r="F26" s="22"/>
      <c r="G26" s="39"/>
      <c r="H26" s="23"/>
      <c r="I26" s="48">
        <f t="shared" si="0"/>
        <v>0</v>
      </c>
      <c r="J26" s="47">
        <f>IF(G26=Rules!$A$3,(I26*(H26/100)),IF(G26=Rules!$A$5,Rules!$B$5,IF(G26=Rules!$A$8,Rules!$B$8,0)))</f>
        <v>0</v>
      </c>
      <c r="K26" s="14"/>
      <c r="L26" s="19">
        <f t="shared" si="1"/>
        <v>0</v>
      </c>
      <c r="M26" s="19">
        <f t="shared" si="2"/>
        <v>0</v>
      </c>
      <c r="N26" s="19">
        <f t="shared" si="3"/>
        <v>0</v>
      </c>
    </row>
    <row r="27" spans="1:14" x14ac:dyDescent="0.25">
      <c r="A27" s="20"/>
      <c r="B27" s="21"/>
      <c r="C27" s="22"/>
      <c r="D27" s="20"/>
      <c r="E27" s="21"/>
      <c r="F27" s="22"/>
      <c r="G27" s="39"/>
      <c r="H27" s="23"/>
      <c r="I27" s="48">
        <f t="shared" si="0"/>
        <v>0</v>
      </c>
      <c r="J27" s="47">
        <f>IF(G27=Rules!$A$3,(I27*(H27/100)),IF(G27=Rules!$A$5,Rules!$B$5,IF(G27=Rules!$A$8,Rules!$B$8,0)))</f>
        <v>0</v>
      </c>
      <c r="K27" s="14"/>
      <c r="L27" s="19">
        <f t="shared" si="1"/>
        <v>0</v>
      </c>
      <c r="M27" s="19">
        <f t="shared" si="2"/>
        <v>0</v>
      </c>
      <c r="N27" s="19">
        <f t="shared" si="3"/>
        <v>0</v>
      </c>
    </row>
    <row r="28" spans="1:14" x14ac:dyDescent="0.25">
      <c r="A28" s="20"/>
      <c r="B28" s="21"/>
      <c r="C28" s="22"/>
      <c r="D28" s="20"/>
      <c r="E28" s="21"/>
      <c r="F28" s="22"/>
      <c r="G28" s="39"/>
      <c r="H28" s="23"/>
      <c r="I28" s="48">
        <f t="shared" si="0"/>
        <v>0</v>
      </c>
      <c r="J28" s="47">
        <f>IF(G28=Rules!$A$3,(I28*(H28/100)),IF(G28=Rules!$A$5,Rules!$B$5,IF(G28=Rules!$A$8,Rules!$B$8,0)))</f>
        <v>0</v>
      </c>
      <c r="K28" s="14"/>
      <c r="L28" s="19">
        <f t="shared" si="1"/>
        <v>0</v>
      </c>
      <c r="M28" s="19">
        <f t="shared" si="2"/>
        <v>0</v>
      </c>
      <c r="N28" s="19">
        <f t="shared" si="3"/>
        <v>0</v>
      </c>
    </row>
    <row r="29" spans="1:14" x14ac:dyDescent="0.25">
      <c r="A29" s="20"/>
      <c r="B29" s="21"/>
      <c r="C29" s="22"/>
      <c r="D29" s="20"/>
      <c r="E29" s="21"/>
      <c r="F29" s="22"/>
      <c r="G29" s="39"/>
      <c r="H29" s="23"/>
      <c r="I29" s="48">
        <f t="shared" si="0"/>
        <v>0</v>
      </c>
      <c r="J29" s="47">
        <f>IF(G29=Rules!$A$3,(I29*(H29/100)),IF(G29=Rules!$A$5,Rules!$B$5,IF(G29=Rules!$A$8,Rules!$B$8,0)))</f>
        <v>0</v>
      </c>
      <c r="K29" s="14"/>
      <c r="L29" s="19">
        <f t="shared" si="1"/>
        <v>0</v>
      </c>
      <c r="M29" s="19">
        <f t="shared" si="2"/>
        <v>0</v>
      </c>
      <c r="N29" s="19">
        <f t="shared" si="3"/>
        <v>0</v>
      </c>
    </row>
    <row r="30" spans="1:14" ht="15.75" thickBot="1" x14ac:dyDescent="0.3">
      <c r="A30" s="24"/>
      <c r="B30" s="25"/>
      <c r="C30" s="26"/>
      <c r="D30" s="24"/>
      <c r="E30" s="25"/>
      <c r="F30" s="26"/>
      <c r="G30" s="40"/>
      <c r="H30" s="27"/>
      <c r="I30" s="49">
        <f t="shared" si="0"/>
        <v>0</v>
      </c>
      <c r="J30" s="47">
        <f>IF(G30=Rules!$A$3,(I30*(H30/100)),IF(G30=Rules!$A$5,Rules!$B$5,IF(G30=Rules!$A$8,Rules!$B$8,0)))</f>
        <v>0</v>
      </c>
      <c r="K30" s="14"/>
      <c r="L30" s="19">
        <f t="shared" si="1"/>
        <v>0</v>
      </c>
      <c r="M30" s="19">
        <f t="shared" si="2"/>
        <v>0</v>
      </c>
      <c r="N30" s="19">
        <f t="shared" si="3"/>
        <v>0</v>
      </c>
    </row>
    <row r="31" spans="1:14" x14ac:dyDescent="0.25">
      <c r="J31" s="28"/>
    </row>
    <row r="32" spans="1:14" x14ac:dyDescent="0.25">
      <c r="A32" s="68" t="s">
        <v>18</v>
      </c>
      <c r="B32" s="69"/>
      <c r="C32" s="69"/>
      <c r="D32" s="69"/>
      <c r="E32" s="69"/>
      <c r="F32" s="69"/>
      <c r="G32" s="69"/>
      <c r="H32" s="69"/>
      <c r="I32" s="69"/>
      <c r="J32" s="42">
        <f>SUM(J17:J30)</f>
        <v>7.1999999999999993</v>
      </c>
      <c r="K32" s="29"/>
    </row>
    <row r="34" spans="1:21" x14ac:dyDescent="0.25">
      <c r="A34" s="54" t="s">
        <v>19</v>
      </c>
      <c r="B34" s="54"/>
      <c r="C34" s="54"/>
      <c r="D34" s="54"/>
      <c r="E34" s="54"/>
      <c r="G34" s="30"/>
    </row>
    <row r="35" spans="1:21" x14ac:dyDescent="0.25">
      <c r="A35" s="54" t="s">
        <v>20</v>
      </c>
      <c r="B35" s="54"/>
      <c r="C35" s="54"/>
      <c r="D35" s="54"/>
      <c r="E35" s="54"/>
      <c r="G35" s="41">
        <f>J32</f>
        <v>7.1999999999999993</v>
      </c>
    </row>
    <row r="36" spans="1:21" x14ac:dyDescent="0.25">
      <c r="A36" s="65" t="s">
        <v>21</v>
      </c>
      <c r="B36" s="65"/>
      <c r="C36" s="65"/>
      <c r="D36" s="65"/>
      <c r="E36" s="65"/>
      <c r="G36" s="43">
        <f>G34-G35</f>
        <v>-7.1999999999999993</v>
      </c>
    </row>
    <row r="37" spans="1:21" ht="12.75" customHeight="1" x14ac:dyDescent="0.25"/>
    <row r="38" spans="1:21" x14ac:dyDescent="0.25">
      <c r="A38" s="58" t="s">
        <v>29</v>
      </c>
      <c r="B38" s="59"/>
      <c r="C38" s="59"/>
      <c r="D38" s="59"/>
      <c r="E38" s="60"/>
      <c r="G38" s="44"/>
      <c r="L38" s="6">
        <f>DAY(G38)</f>
        <v>0</v>
      </c>
      <c r="M38" s="6">
        <f>MONTH(G38)</f>
        <v>1</v>
      </c>
      <c r="N38" s="6">
        <f>YEAR(G38)</f>
        <v>1900</v>
      </c>
    </row>
    <row r="39" spans="1:21" ht="29.25" customHeight="1" x14ac:dyDescent="0.25">
      <c r="A39" s="58" t="s">
        <v>31</v>
      </c>
      <c r="B39" s="59"/>
      <c r="C39" s="59"/>
      <c r="D39" s="59"/>
      <c r="E39" s="60"/>
      <c r="G39" s="45"/>
      <c r="H39" s="6" t="s">
        <v>42</v>
      </c>
    </row>
    <row r="40" spans="1:21" ht="29.25" customHeight="1" x14ac:dyDescent="0.25">
      <c r="A40" s="55" t="s">
        <v>41</v>
      </c>
      <c r="B40" s="56"/>
      <c r="C40" s="56"/>
      <c r="D40" s="56"/>
      <c r="E40" s="57"/>
      <c r="G40" s="35" t="str">
        <f>IF((ISBLANK(G39))," ",IF(G39=A47,G47,IF(G39=A48,G48,IF(G39=A49,G49,IF(G39=A50,G50,IF(G39=A51,G51,IF(G39=A52,G52,"Insert predicted date")))))))</f>
        <v xml:space="preserve"> </v>
      </c>
      <c r="H40" s="36" t="str">
        <f>IF((ISBLANK(G39))," ",IF(G40&gt;Rules!A12,"Training must be completed against the latest version of the curriculum"," "))</f>
        <v xml:space="preserve"> </v>
      </c>
    </row>
    <row r="41" spans="1:21" ht="13.5" customHeight="1" x14ac:dyDescent="0.25"/>
    <row r="42" spans="1:21" ht="29.25" customHeight="1" x14ac:dyDescent="0.25">
      <c r="A42" s="85" t="str">
        <f>IF(G17=Rules!A11,"At the end of training application to the Specialist Register will occur via the CESR (Combined Programme) route"," ")</f>
        <v xml:space="preserve"> </v>
      </c>
      <c r="B42" s="85"/>
      <c r="C42" s="85"/>
      <c r="D42" s="85"/>
      <c r="E42" s="85"/>
      <c r="F42" s="85"/>
      <c r="G42" s="85"/>
      <c r="H42" s="85"/>
      <c r="I42" s="85"/>
      <c r="J42" s="85"/>
    </row>
    <row r="43" spans="1:21" ht="41.25" customHeight="1" x14ac:dyDescent="0.25">
      <c r="A43" s="83" t="s">
        <v>47</v>
      </c>
      <c r="B43" s="84"/>
      <c r="C43" s="84"/>
      <c r="D43" s="84"/>
      <c r="E43" s="84"/>
      <c r="F43" s="84"/>
      <c r="G43" s="84"/>
      <c r="H43" s="84"/>
      <c r="I43" s="84"/>
      <c r="J43" s="84"/>
    </row>
    <row r="45" spans="1:21" x14ac:dyDescent="0.25">
      <c r="A45" s="31" t="s">
        <v>22</v>
      </c>
    </row>
    <row r="46" spans="1:21" x14ac:dyDescent="0.25">
      <c r="A46" s="77" t="s">
        <v>2</v>
      </c>
      <c r="B46" s="78"/>
      <c r="C46" s="79"/>
      <c r="D46" s="77" t="s">
        <v>24</v>
      </c>
      <c r="E46" s="78"/>
      <c r="F46" s="79"/>
      <c r="G46" s="32" t="s">
        <v>27</v>
      </c>
      <c r="L46" s="33" t="s">
        <v>25</v>
      </c>
      <c r="M46" s="33" t="s">
        <v>24</v>
      </c>
      <c r="N46" s="33" t="s">
        <v>33</v>
      </c>
      <c r="O46" s="33" t="s">
        <v>34</v>
      </c>
      <c r="P46" s="33" t="s">
        <v>35</v>
      </c>
      <c r="Q46" s="34" t="s">
        <v>36</v>
      </c>
      <c r="R46" s="33" t="s">
        <v>37</v>
      </c>
      <c r="S46" s="33" t="s">
        <v>38</v>
      </c>
      <c r="T46" s="33" t="s">
        <v>39</v>
      </c>
      <c r="U46" s="33" t="s">
        <v>40</v>
      </c>
    </row>
    <row r="47" spans="1:21" x14ac:dyDescent="0.25">
      <c r="A47" s="67">
        <v>100</v>
      </c>
      <c r="B47" s="75"/>
      <c r="C47" s="76"/>
      <c r="D47" s="80">
        <f t="shared" ref="D47:D51" si="4">ROUND(($G$36/A47)*100,2)</f>
        <v>-7.2</v>
      </c>
      <c r="E47" s="81"/>
      <c r="F47" s="82"/>
      <c r="G47" s="37" t="str">
        <f>IF($G$38&gt;0,DATE(U47,T47,Q47)," ")</f>
        <v xml:space="preserve"> </v>
      </c>
      <c r="L47" s="33">
        <f t="shared" ref="L47:L54" si="5">ROUND(D47/12,0)</f>
        <v>-1</v>
      </c>
      <c r="M47" s="33">
        <f t="shared" ref="M47:M54" si="6">ROUNDDOWN(D47-(L47*12),0)</f>
        <v>4</v>
      </c>
      <c r="N47" s="33">
        <f t="shared" ref="N47:N54" si="7">ROUND((D47-(L47*12)-M47)*(365/12),0)</f>
        <v>24</v>
      </c>
      <c r="O47" s="33">
        <f t="shared" ref="O47:O54" si="8">$L$38+N47</f>
        <v>24</v>
      </c>
      <c r="P47" s="33">
        <f>IF(O47&gt;30,1,0)</f>
        <v>0</v>
      </c>
      <c r="Q47" s="33">
        <f>IF(O47&gt;30.5,O47-30,O47)</f>
        <v>24</v>
      </c>
      <c r="R47" s="33">
        <f t="shared" ref="R47:R54" si="9">M47+$M$38+P47</f>
        <v>5</v>
      </c>
      <c r="S47" s="33">
        <f>IF(R47&gt;12,1,0)</f>
        <v>0</v>
      </c>
      <c r="T47" s="33">
        <f>R47-(S47*12)</f>
        <v>5</v>
      </c>
      <c r="U47" s="33">
        <f t="shared" ref="U47:U54" si="10">S47+L47+$N$38</f>
        <v>1899</v>
      </c>
    </row>
    <row r="48" spans="1:21" x14ac:dyDescent="0.25">
      <c r="A48" s="67">
        <v>90</v>
      </c>
      <c r="B48" s="75"/>
      <c r="C48" s="76"/>
      <c r="D48" s="80">
        <f t="shared" si="4"/>
        <v>-8</v>
      </c>
      <c r="E48" s="81"/>
      <c r="F48" s="82"/>
      <c r="G48" s="37" t="str">
        <f t="shared" ref="G48:G52" si="11">IF($G$38&gt;0,DATE(U48,T48,Q48)," ")</f>
        <v xml:space="preserve"> </v>
      </c>
      <c r="L48" s="33">
        <f t="shared" si="5"/>
        <v>-1</v>
      </c>
      <c r="M48" s="33">
        <f t="shared" si="6"/>
        <v>4</v>
      </c>
      <c r="N48" s="33">
        <f t="shared" si="7"/>
        <v>0</v>
      </c>
      <c r="O48" s="33">
        <f t="shared" si="8"/>
        <v>0</v>
      </c>
      <c r="P48" s="33">
        <f t="shared" ref="P48:P54" si="12">IF(O48&gt;30,1,0)</f>
        <v>0</v>
      </c>
      <c r="Q48" s="33">
        <f t="shared" ref="Q48:Q54" si="13">IF(O48&gt;30.5,O48-30,O48)</f>
        <v>0</v>
      </c>
      <c r="R48" s="33">
        <f t="shared" si="9"/>
        <v>5</v>
      </c>
      <c r="S48" s="33">
        <f t="shared" ref="S48:S54" si="14">IF(R48&gt;12,1,0)</f>
        <v>0</v>
      </c>
      <c r="T48" s="33">
        <f t="shared" ref="T48:T54" si="15">R48-(S48*12)</f>
        <v>5</v>
      </c>
      <c r="U48" s="33">
        <f t="shared" si="10"/>
        <v>1899</v>
      </c>
    </row>
    <row r="49" spans="1:21" x14ac:dyDescent="0.25">
      <c r="A49" s="67">
        <v>80</v>
      </c>
      <c r="B49" s="75"/>
      <c r="C49" s="76"/>
      <c r="D49" s="80">
        <f t="shared" si="4"/>
        <v>-9</v>
      </c>
      <c r="E49" s="81"/>
      <c r="F49" s="82"/>
      <c r="G49" s="37" t="str">
        <f t="shared" si="11"/>
        <v xml:space="preserve"> </v>
      </c>
      <c r="L49" s="33">
        <f t="shared" si="5"/>
        <v>-1</v>
      </c>
      <c r="M49" s="33">
        <f t="shared" si="6"/>
        <v>3</v>
      </c>
      <c r="N49" s="33">
        <f t="shared" si="7"/>
        <v>0</v>
      </c>
      <c r="O49" s="33">
        <f t="shared" si="8"/>
        <v>0</v>
      </c>
      <c r="P49" s="33">
        <f t="shared" si="12"/>
        <v>0</v>
      </c>
      <c r="Q49" s="33">
        <f t="shared" si="13"/>
        <v>0</v>
      </c>
      <c r="R49" s="33">
        <f t="shared" si="9"/>
        <v>4</v>
      </c>
      <c r="S49" s="33">
        <f t="shared" si="14"/>
        <v>0</v>
      </c>
      <c r="T49" s="33">
        <f t="shared" si="15"/>
        <v>4</v>
      </c>
      <c r="U49" s="33">
        <f t="shared" si="10"/>
        <v>1899</v>
      </c>
    </row>
    <row r="50" spans="1:21" x14ac:dyDescent="0.25">
      <c r="A50" s="67">
        <v>70</v>
      </c>
      <c r="B50" s="75"/>
      <c r="C50" s="76"/>
      <c r="D50" s="80">
        <f t="shared" si="4"/>
        <v>-10.29</v>
      </c>
      <c r="E50" s="81"/>
      <c r="F50" s="82"/>
      <c r="G50" s="37" t="str">
        <f t="shared" si="11"/>
        <v xml:space="preserve"> </v>
      </c>
      <c r="L50" s="33">
        <f t="shared" si="5"/>
        <v>-1</v>
      </c>
      <c r="M50" s="33">
        <f t="shared" si="6"/>
        <v>1</v>
      </c>
      <c r="N50" s="33">
        <f t="shared" si="7"/>
        <v>22</v>
      </c>
      <c r="O50" s="33">
        <f t="shared" si="8"/>
        <v>22</v>
      </c>
      <c r="P50" s="33">
        <f t="shared" si="12"/>
        <v>0</v>
      </c>
      <c r="Q50" s="33">
        <f t="shared" si="13"/>
        <v>22</v>
      </c>
      <c r="R50" s="33">
        <f t="shared" si="9"/>
        <v>2</v>
      </c>
      <c r="S50" s="33">
        <f t="shared" si="14"/>
        <v>0</v>
      </c>
      <c r="T50" s="33">
        <f t="shared" si="15"/>
        <v>2</v>
      </c>
      <c r="U50" s="33">
        <f t="shared" si="10"/>
        <v>1899</v>
      </c>
    </row>
    <row r="51" spans="1:21" x14ac:dyDescent="0.25">
      <c r="A51" s="67">
        <v>60</v>
      </c>
      <c r="B51" s="75"/>
      <c r="C51" s="76"/>
      <c r="D51" s="80">
        <f t="shared" si="4"/>
        <v>-12</v>
      </c>
      <c r="E51" s="81"/>
      <c r="F51" s="82"/>
      <c r="G51" s="37" t="str">
        <f t="shared" si="11"/>
        <v xml:space="preserve"> </v>
      </c>
      <c r="L51" s="33">
        <f t="shared" si="5"/>
        <v>-1</v>
      </c>
      <c r="M51" s="33">
        <f t="shared" si="6"/>
        <v>0</v>
      </c>
      <c r="N51" s="33">
        <f t="shared" si="7"/>
        <v>0</v>
      </c>
      <c r="O51" s="33">
        <f t="shared" si="8"/>
        <v>0</v>
      </c>
      <c r="P51" s="33">
        <f t="shared" si="12"/>
        <v>0</v>
      </c>
      <c r="Q51" s="33">
        <f t="shared" si="13"/>
        <v>0</v>
      </c>
      <c r="R51" s="33">
        <f t="shared" si="9"/>
        <v>1</v>
      </c>
      <c r="S51" s="33">
        <f t="shared" si="14"/>
        <v>0</v>
      </c>
      <c r="T51" s="33">
        <f t="shared" si="15"/>
        <v>1</v>
      </c>
      <c r="U51" s="33">
        <f t="shared" si="10"/>
        <v>1899</v>
      </c>
    </row>
    <row r="52" spans="1:21" x14ac:dyDescent="0.25">
      <c r="A52" s="67">
        <v>50</v>
      </c>
      <c r="B52" s="75"/>
      <c r="C52" s="76"/>
      <c r="D52" s="80">
        <f>ROUND(($G$36/A52)*100,2)</f>
        <v>-14.4</v>
      </c>
      <c r="E52" s="81"/>
      <c r="F52" s="82"/>
      <c r="G52" s="37" t="str">
        <f t="shared" si="11"/>
        <v xml:space="preserve"> </v>
      </c>
      <c r="L52" s="33">
        <f t="shared" si="5"/>
        <v>-1</v>
      </c>
      <c r="M52" s="33">
        <f t="shared" si="6"/>
        <v>-2</v>
      </c>
      <c r="N52" s="33">
        <f t="shared" si="7"/>
        <v>-12</v>
      </c>
      <c r="O52" s="33">
        <f t="shared" si="8"/>
        <v>-12</v>
      </c>
      <c r="P52" s="33">
        <f t="shared" si="12"/>
        <v>0</v>
      </c>
      <c r="Q52" s="33">
        <f t="shared" si="13"/>
        <v>-12</v>
      </c>
      <c r="R52" s="33">
        <f t="shared" si="9"/>
        <v>-1</v>
      </c>
      <c r="S52" s="33">
        <f t="shared" si="14"/>
        <v>0</v>
      </c>
      <c r="T52" s="33">
        <f t="shared" si="15"/>
        <v>-1</v>
      </c>
      <c r="U52" s="33">
        <f t="shared" si="10"/>
        <v>1899</v>
      </c>
    </row>
    <row r="53" spans="1:21" x14ac:dyDescent="0.25">
      <c r="L53" s="33">
        <f t="shared" si="5"/>
        <v>0</v>
      </c>
      <c r="M53" s="33">
        <f t="shared" si="6"/>
        <v>0</v>
      </c>
      <c r="N53" s="33">
        <f t="shared" si="7"/>
        <v>0</v>
      </c>
      <c r="O53" s="33">
        <f t="shared" si="8"/>
        <v>0</v>
      </c>
      <c r="P53" s="33">
        <f t="shared" si="12"/>
        <v>0</v>
      </c>
      <c r="Q53" s="33">
        <f t="shared" si="13"/>
        <v>0</v>
      </c>
      <c r="R53" s="33">
        <f t="shared" si="9"/>
        <v>1</v>
      </c>
      <c r="S53" s="33">
        <f t="shared" si="14"/>
        <v>0</v>
      </c>
      <c r="T53" s="33">
        <f t="shared" si="15"/>
        <v>1</v>
      </c>
      <c r="U53" s="33">
        <f t="shared" si="10"/>
        <v>1900</v>
      </c>
    </row>
    <row r="54" spans="1:21" x14ac:dyDescent="0.25">
      <c r="A54" s="50" t="s">
        <v>48</v>
      </c>
      <c r="L54" s="33">
        <f t="shared" si="5"/>
        <v>0</v>
      </c>
      <c r="M54" s="33">
        <f t="shared" si="6"/>
        <v>0</v>
      </c>
      <c r="N54" s="33">
        <f t="shared" si="7"/>
        <v>0</v>
      </c>
      <c r="O54" s="33">
        <f t="shared" si="8"/>
        <v>0</v>
      </c>
      <c r="P54" s="33">
        <f t="shared" si="12"/>
        <v>0</v>
      </c>
      <c r="Q54" s="33">
        <f t="shared" si="13"/>
        <v>0</v>
      </c>
      <c r="R54" s="33">
        <f t="shared" si="9"/>
        <v>1</v>
      </c>
      <c r="S54" s="33">
        <f t="shared" si="14"/>
        <v>0</v>
      </c>
      <c r="T54" s="33">
        <f t="shared" si="15"/>
        <v>1</v>
      </c>
      <c r="U54" s="33">
        <f t="shared" si="10"/>
        <v>1900</v>
      </c>
    </row>
  </sheetData>
  <sheetProtection algorithmName="SHA-512" hashValue="u9OlpyXw/Eq/i6+1Rghi+YK0xZq/8uZEFih1A6XU7YKqAU7yZI+2Zqs04sIkuvgFThifgOTodDkbypbMCJPQag==" saltValue="7zPwREtxnsw2aXr4r0evLg==" spinCount="100000" sheet="1" objects="1" scenarios="1"/>
  <mergeCells count="38">
    <mergeCell ref="G12:I12"/>
    <mergeCell ref="A35:E35"/>
    <mergeCell ref="A49:C49"/>
    <mergeCell ref="A50:C50"/>
    <mergeCell ref="A51:C51"/>
    <mergeCell ref="A43:J43"/>
    <mergeCell ref="A42:J42"/>
    <mergeCell ref="G15:G16"/>
    <mergeCell ref="H15:H16"/>
    <mergeCell ref="J15:J16"/>
    <mergeCell ref="G13:I13"/>
    <mergeCell ref="A52:C52"/>
    <mergeCell ref="D46:F46"/>
    <mergeCell ref="D47:F47"/>
    <mergeCell ref="D48:F48"/>
    <mergeCell ref="D49:F49"/>
    <mergeCell ref="D50:F50"/>
    <mergeCell ref="D51:F51"/>
    <mergeCell ref="A46:C46"/>
    <mergeCell ref="A47:C47"/>
    <mergeCell ref="D52:F52"/>
    <mergeCell ref="A48:C48"/>
    <mergeCell ref="G11:I11"/>
    <mergeCell ref="A34:E34"/>
    <mergeCell ref="A40:E40"/>
    <mergeCell ref="A39:E39"/>
    <mergeCell ref="A7:J7"/>
    <mergeCell ref="A8:J8"/>
    <mergeCell ref="A9:J9"/>
    <mergeCell ref="A36:E36"/>
    <mergeCell ref="A38:E38"/>
    <mergeCell ref="A11:E11"/>
    <mergeCell ref="A12:E12"/>
    <mergeCell ref="A13:E13"/>
    <mergeCell ref="A32:I32"/>
    <mergeCell ref="A15:C15"/>
    <mergeCell ref="D15:F15"/>
    <mergeCell ref="I15:I16"/>
  </mergeCells>
  <conditionalFormatting sqref="G17:G30">
    <cfRule type="expression" dxfId="3" priority="3">
      <formula>F17&gt;1</formula>
    </cfRule>
  </conditionalFormatting>
  <conditionalFormatting sqref="H17:H30">
    <cfRule type="expression" dxfId="2" priority="2">
      <formula>G17&gt;1</formula>
    </cfRule>
  </conditionalFormatting>
  <conditionalFormatting sqref="G40">
    <cfRule type="containsText" dxfId="1" priority="1" operator="containsText" text="Insert predicted date">
      <formula>NOT(ISERROR(SEARCH("Insert predicted date",G40)))</formula>
    </cfRule>
  </conditionalFormatting>
  <dataValidations xWindow="565" yWindow="700" count="15">
    <dataValidation type="whole" errorStyle="information" operator="lessThanOrEqual" allowBlank="1" showInputMessage="1" showErrorMessage="1" promptTitle="Whole time equivalent" sqref="H18:H30">
      <formula1>100</formula1>
    </dataValidation>
    <dataValidation type="whole" allowBlank="1" showInputMessage="1" showErrorMessage="1" sqref="A18:A30">
      <formula1>1</formula1>
      <formula2>31</formula2>
    </dataValidation>
    <dataValidation type="whole" allowBlank="1" showInputMessage="1" showErrorMessage="1" errorTitle="Month" error="Please enter a value between 1 and 12" sqref="B18:B30">
      <formula1>1</formula1>
      <formula2>12</formula2>
    </dataValidation>
    <dataValidation type="list" allowBlank="1" showInputMessage="1" showErrorMessage="1" promptTitle="Length of training programme" prompt="Please select the length of your training programme.  If you are unsure please leave blank and this will be completed by the JRCPTB office." sqref="G34">
      <formula1>"36,48,60,72,84"</formula1>
    </dataValidation>
    <dataValidation allowBlank="1" showInputMessage="1" showErrorMessage="1" promptTitle="Percentage of your next post" prompt="Please complete this box with the percentage of your next placement.  Full-time is 100%.  Your placement should not be at less than 50% of full-time." sqref="G39"/>
    <dataValidation type="whole" allowBlank="1" showInputMessage="1" showErrorMessage="1" errorTitle="Day" error="Insert the day portion of your start date here.  Value should be between 1 and 31." sqref="A17">
      <formula1>1</formula1>
      <formula2>31</formula2>
    </dataValidation>
    <dataValidation type="whole" allowBlank="1" showInputMessage="1" showErrorMessage="1" errorTitle="Month" error="Insert the month portion of your start date here. Please enter a value between 1 and 12" sqref="B17">
      <formula1>1</formula1>
      <formula2>12</formula2>
    </dataValidation>
    <dataValidation allowBlank="1" showInputMessage="1" showErrorMessage="1" errorTitle="Year" error="Please enter the year you started the placement here in 2 digit format eg for the year 2012 insert 12._x000a_" sqref="C17"/>
    <dataValidation allowBlank="1" showInputMessage="1" showErrorMessage="1" errorTitle="Day" error="Insert the day portion of your end date here.  Value should be between 1 and 31." sqref="D17"/>
    <dataValidation allowBlank="1" showInputMessage="1" showErrorMessage="1" errorTitle="Month" error="Insert the month portion of your start date here. Please enter a value between 1 and 12" sqref="E17"/>
    <dataValidation allowBlank="1" showInputMessage="1" showErrorMessage="1" errorTitle="Year" error="Please enter the year you completed the placement here in 2 digit format eg for the year 2012 insert 12." sqref="F17"/>
    <dataValidation type="whole" errorStyle="information" operator="lessThanOrEqual" allowBlank="1" showInputMessage="1" showErrorMessage="1" promptTitle="Whole time equivalent" prompt="Full-time is 100%" sqref="H17">
      <formula1>100</formula1>
    </dataValidation>
    <dataValidation allowBlank="1" showInputMessage="1" showErrorMessage="1" promptTitle="Months of credit attained" prompt="This is pulled from your training history completed above." sqref="G35"/>
    <dataValidation type="date" allowBlank="1" showInputMessage="1" showErrorMessage="1" promptTitle="Start date of your next post" prompt="Please enter the start date of your next post" sqref="G38">
      <formula1>35278</formula1>
      <formula2>65959</formula2>
    </dataValidation>
    <dataValidation allowBlank="1" showInputMessage="1" showErrorMessage="1" promptTitle="Predicted completion date" prompt="This predicted completion date is based on the entered information and the length of training recommended for the training programme by the JRCPTB" sqref="G40"/>
  </dataValidations>
  <pageMargins left="0.7" right="0.7" top="0.75" bottom="0.75" header="0.3" footer="0.3"/>
  <pageSetup paperSize="9" scale="71" orientation="portrait" r:id="rId1"/>
  <colBreaks count="1" manualBreakCount="1">
    <brk id="10" max="47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" operator="equal" id="{EC84A337-B644-4C7B-8F9F-8257062605F2}">
            <xm:f>Rules!$B$5</xm:f>
            <x14:dxf>
              <fill>
                <patternFill>
                  <bgColor theme="7" tint="0.79998168889431442"/>
                </patternFill>
              </fill>
            </x14:dxf>
          </x14:cfRule>
          <xm:sqref>J17:J30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565" yWindow="700" count="1">
        <x14:dataValidation type="list" allowBlank="1" showInputMessage="1" showErrorMessage="1">
          <x14:formula1>
            <xm:f>Rules!$A$3:$A$11</xm:f>
          </x14:formula1>
          <xm:sqref>G17:G30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12"/>
  <sheetViews>
    <sheetView workbookViewId="0">
      <selection activeCell="A12" sqref="A12"/>
    </sheetView>
  </sheetViews>
  <sheetFormatPr defaultRowHeight="14.25" x14ac:dyDescent="0.2"/>
  <cols>
    <col min="1" max="1" width="76.875" bestFit="1" customWidth="1"/>
    <col min="2" max="2" width="21.375" bestFit="1" customWidth="1"/>
  </cols>
  <sheetData>
    <row r="1" spans="1:2" ht="15" x14ac:dyDescent="0.25">
      <c r="A1" s="2" t="s">
        <v>10</v>
      </c>
    </row>
    <row r="2" spans="1:2" x14ac:dyDescent="0.2">
      <c r="A2" s="3" t="s">
        <v>16</v>
      </c>
      <c r="B2" s="3" t="s">
        <v>17</v>
      </c>
    </row>
    <row r="3" spans="1:2" x14ac:dyDescent="0.2">
      <c r="A3" s="1" t="s">
        <v>45</v>
      </c>
      <c r="B3" s="1"/>
    </row>
    <row r="4" spans="1:2" x14ac:dyDescent="0.2">
      <c r="A4" s="1" t="s">
        <v>30</v>
      </c>
      <c r="B4" s="1">
        <v>0</v>
      </c>
    </row>
    <row r="5" spans="1:2" x14ac:dyDescent="0.2">
      <c r="A5" s="1" t="s">
        <v>6</v>
      </c>
      <c r="B5" s="1" t="s">
        <v>32</v>
      </c>
    </row>
    <row r="6" spans="1:2" x14ac:dyDescent="0.2">
      <c r="A6" s="1" t="s">
        <v>11</v>
      </c>
      <c r="B6" s="1">
        <v>0</v>
      </c>
    </row>
    <row r="7" spans="1:2" x14ac:dyDescent="0.2">
      <c r="A7" s="1" t="s">
        <v>12</v>
      </c>
      <c r="B7" s="1">
        <v>0</v>
      </c>
    </row>
    <row r="8" spans="1:2" x14ac:dyDescent="0.2">
      <c r="A8" s="1" t="s">
        <v>13</v>
      </c>
      <c r="B8" s="1" t="s">
        <v>32</v>
      </c>
    </row>
    <row r="9" spans="1:2" x14ac:dyDescent="0.2">
      <c r="A9" s="1" t="s">
        <v>14</v>
      </c>
      <c r="B9" s="1">
        <v>0</v>
      </c>
    </row>
    <row r="10" spans="1:2" x14ac:dyDescent="0.2">
      <c r="A10" s="1" t="s">
        <v>15</v>
      </c>
      <c r="B10" s="1">
        <v>0</v>
      </c>
    </row>
    <row r="11" spans="1:2" x14ac:dyDescent="0.2">
      <c r="A11" s="5" t="s">
        <v>46</v>
      </c>
      <c r="B11" s="5">
        <v>0</v>
      </c>
    </row>
    <row r="12" spans="1:2" x14ac:dyDescent="0.2">
      <c r="A12" s="4">
        <v>42369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FFE27403506348AA42F8D17E909A22" ma:contentTypeVersion="1" ma:contentTypeDescription="Create a new document." ma:contentTypeScope="" ma:versionID="e0d299edab3b29127aedba5500293268">
  <xsd:schema xmlns:xsd="http://www.w3.org/2001/XMLSchema" xmlns:p="http://schemas.microsoft.com/office/2006/metadata/properties" xmlns:ns1="http://schemas.microsoft.com/sharepoint/v3" xmlns:ns2="47bad762-15c6-4b7e-911e-5d6217c60891" targetNamespace="http://schemas.microsoft.com/office/2006/metadata/properties" ma:root="true" ma:fieldsID="ffe7747071f3582d8203833c2be0db89" ns1:_="" ns2:_="">
    <xsd:import namespace="http://schemas.microsoft.com/sharepoint/v3"/>
    <xsd:import namespace="47bad762-15c6-4b7e-911e-5d6217c60891"/>
    <xsd:element name="properties">
      <xsd:complexType>
        <xsd:sequence>
          <xsd:element name="documentManagement">
            <xsd:complexType>
              <xsd:all>
                <xsd:element ref="ns2:PTB_x0020_Training_x0020_Level" minOccurs="0"/>
                <xsd:element ref="ns2:PTB_x0020_Specialties" minOccurs="0"/>
                <xsd:element ref="ns1:PublishingExpirationDate" minOccurs="0"/>
                <xsd:element ref="ns1:PublishingStartDate" minOccurs="0"/>
                <xsd:element ref="ns2:PTB_x0020_Document_x0020_Typ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ExpirationDate" ma:index="4" nillable="true" ma:displayName="Scheduling End Date" ma:description="" ma:hidden="true" ma:internalName="PublishingExpirationDate">
      <xsd:simpleType>
        <xsd:restriction base="dms:Unknown"/>
      </xsd:simpleType>
    </xsd:element>
    <xsd:element name="PublishingStartDate" ma:index="5" nillable="true" ma:displayName="Scheduling Start Date" ma:description="" ma:hidden="true" ma:internalName="PublishingStart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47bad762-15c6-4b7e-911e-5d6217c60891" elementFormDefault="qualified">
    <xsd:import namespace="http://schemas.microsoft.com/office/2006/documentManagement/types"/>
    <xsd:element name="PTB_x0020_Training_x0020_Level" ma:index="2" nillable="true" ma:displayName="PTB Training Level" ma:list="dd7e8821-8f55-4288-8a6c-c34a5b919ad2" ma:internalName="PTB_x0020_Training_x0020_Level" ma:showField="Title" ma:web="a2631ba3-2315-4137-9d1f-54b7edffe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TB_x0020_Specialties" ma:index="3" nillable="true" ma:displayName="PTB Specialties" ma:list="40c2b125-523e-4a64-8cf5-7fe10bfde535" ma:internalName="PTB_x0020_Specialties" ma:readOnly="false" ma:showField="Title" ma:web="a2631ba3-2315-4137-9d1f-54b7edffed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TB_x0020_Document_x0020_Type" ma:index="6" nillable="true" ma:displayName="PTB Document Type" ma:list="a775ba4e-a67d-42b3-912c-16c83a2cb7db" ma:internalName="PTB_x0020_Document_x0020_Type0" ma:showField="Title" ma:web="a2631ba3-2315-4137-9d1f-54b7edffed8b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TB_x0020_Specialties xmlns="47bad762-15c6-4b7e-911e-5d6217c60891"/>
    <PTB_x0020_Training_x0020_Level xmlns="47bad762-15c6-4b7e-911e-5d6217c60891"/>
    <PublishingExpirationDate xmlns="http://schemas.microsoft.com/sharepoint/v3" xsi:nil="true"/>
    <PublishingStartDate xmlns="http://schemas.microsoft.com/sharepoint/v3" xsi:nil="true"/>
    <PTB_x0020_Document_x0020_Type xmlns="47bad762-15c6-4b7e-911e-5d6217c60891" xsi:nil="true"/>
  </documentManagement>
</p:properties>
</file>

<file path=customXml/itemProps1.xml><?xml version="1.0" encoding="utf-8"?>
<ds:datastoreItem xmlns:ds="http://schemas.openxmlformats.org/officeDocument/2006/customXml" ds:itemID="{F07D611B-1C39-4B13-B1AC-8146133BD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7bad762-15c6-4b7e-911e-5d6217c6089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0F91D7A1-5804-49B6-9156-9D93691C2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320B6-5CDC-4CE4-896F-DCB6A06F5A63}">
  <ds:schemaRefs>
    <ds:schemaRef ds:uri="http://schemas.openxmlformats.org/package/2006/metadata/core-properties"/>
    <ds:schemaRef ds:uri="http://schemas.microsoft.com/sharepoint/v3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elements/1.1/"/>
    <ds:schemaRef ds:uri="http://www.w3.org/XML/1998/namespace"/>
    <ds:schemaRef ds:uri="47bad762-15c6-4b7e-911e-5d6217c60891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Completion date calculator</vt:lpstr>
      <vt:lpstr>Rules</vt:lpstr>
      <vt:lpstr>'Completion date calculator'!Print_Area</vt:lpstr>
    </vt:vector>
  </TitlesOfParts>
  <Company>Royal College of Physicians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Krupa Shukla</dc:creator>
  <cp:lastModifiedBy>Susannah Grant</cp:lastModifiedBy>
  <cp:lastPrinted>2013-03-04T12:50:08Z</cp:lastPrinted>
  <dcterms:created xsi:type="dcterms:W3CDTF">2013-03-01T13:09:09Z</dcterms:created>
  <dcterms:modified xsi:type="dcterms:W3CDTF">2015-02-02T11:46:36Z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0x01010023FFE27403506348AA42F8D17E909A22</vt:lpwstr>
  </property>
</Properties>
</file>